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X:\Andras\Curling\Ifi lányok edző\"/>
    </mc:Choice>
  </mc:AlternateContent>
  <bookViews>
    <workbookView xWindow="0" yWindow="0" windowWidth="20496" windowHeight="7752"/>
  </bookViews>
  <sheets>
    <sheet name="Éves terv 2017-2018" sheetId="3" r:id="rId1"/>
    <sheet name="Munka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3" l="1"/>
  <c r="AO10" i="3"/>
  <c r="AF10" i="3"/>
  <c r="AS10" i="3"/>
  <c r="AI24" i="3"/>
  <c r="AI23" i="3"/>
  <c r="AI14" i="3"/>
  <c r="AH14" i="3"/>
  <c r="AH13" i="3"/>
  <c r="AI13" i="3" s="1"/>
  <c r="AS11" i="3"/>
  <c r="AO11" i="3"/>
  <c r="AJ11" i="3"/>
  <c r="AF11" i="3"/>
  <c r="AI17" i="3"/>
  <c r="W11" i="3"/>
  <c r="N11" i="3"/>
  <c r="S11" i="3"/>
  <c r="AB11" i="3"/>
  <c r="N12" i="3"/>
  <c r="O16" i="3"/>
  <c r="O12" i="3"/>
  <c r="O20" i="3" s="1"/>
</calcChain>
</file>

<file path=xl/sharedStrings.xml><?xml version="1.0" encoding="utf-8"?>
<sst xmlns="http://schemas.openxmlformats.org/spreadsheetml/2006/main" count="212" uniqueCount="188">
  <si>
    <t>15. hét</t>
  </si>
  <si>
    <t>16. hét</t>
  </si>
  <si>
    <t>17. hét</t>
  </si>
  <si>
    <t>23. hét</t>
  </si>
  <si>
    <t>24. hét</t>
  </si>
  <si>
    <t>25. hét</t>
  </si>
  <si>
    <t>26. hét</t>
  </si>
  <si>
    <t>27. hét</t>
  </si>
  <si>
    <t>28. hét</t>
  </si>
  <si>
    <t>29. hét</t>
  </si>
  <si>
    <t>30. hét</t>
  </si>
  <si>
    <t>31. hét</t>
  </si>
  <si>
    <t>32. hét</t>
  </si>
  <si>
    <t>33. hét</t>
  </si>
  <si>
    <t>34. hét</t>
  </si>
  <si>
    <t>35. hét</t>
  </si>
  <si>
    <t>36. hét</t>
  </si>
  <si>
    <t>37. hét</t>
  </si>
  <si>
    <t>38. hét</t>
  </si>
  <si>
    <t>39. hét</t>
  </si>
  <si>
    <t>40. hét</t>
  </si>
  <si>
    <t>41. hét</t>
  </si>
  <si>
    <t>42. hét</t>
  </si>
  <si>
    <t>43. hét</t>
  </si>
  <si>
    <t>44. hét</t>
  </si>
  <si>
    <t>45. hét</t>
  </si>
  <si>
    <t>46. hét</t>
  </si>
  <si>
    <t>47. hét</t>
  </si>
  <si>
    <t>48. hét</t>
  </si>
  <si>
    <t>49. hét</t>
  </si>
  <si>
    <t>50. hét</t>
  </si>
  <si>
    <t>51. hét</t>
  </si>
  <si>
    <t>52. hét</t>
  </si>
  <si>
    <t>1. hét</t>
  </si>
  <si>
    <t>2. hét</t>
  </si>
  <si>
    <t>3. hét</t>
  </si>
  <si>
    <t>4. hét</t>
  </si>
  <si>
    <t>5. hét</t>
  </si>
  <si>
    <t>6. hét</t>
  </si>
  <si>
    <t>7. hét</t>
  </si>
  <si>
    <t>8. hét</t>
  </si>
  <si>
    <t>9. hét</t>
  </si>
  <si>
    <t>10. hét</t>
  </si>
  <si>
    <t>11. hét</t>
  </si>
  <si>
    <t>12. hét</t>
  </si>
  <si>
    <t>13. hét</t>
  </si>
  <si>
    <t>14. hét</t>
  </si>
  <si>
    <t>időszak</t>
  </si>
  <si>
    <t>verseny</t>
  </si>
  <si>
    <t>edzőtábor</t>
  </si>
  <si>
    <t>állapot felmérés</t>
  </si>
  <si>
    <t>egyéni fizikai felkészülés, edzésnapló vezetése</t>
  </si>
  <si>
    <t>csapatösszetartás egyeztetett helyen és időpontban</t>
  </si>
  <si>
    <t>alapozás</t>
  </si>
  <si>
    <t>Újpest Kupa</t>
  </si>
  <si>
    <t>Évzáró Kupa</t>
  </si>
  <si>
    <t>Junior OB</t>
  </si>
  <si>
    <t>edzőtábor Kamaraerdő</t>
  </si>
  <si>
    <t>edzőtábor (csapatépítés, vegyes felkészítés)</t>
  </si>
  <si>
    <t>hetek</t>
  </si>
  <si>
    <t>Válogatott keret</t>
  </si>
  <si>
    <t>Név</t>
  </si>
  <si>
    <t>Erősségek</t>
  </si>
  <si>
    <t>Pozíció</t>
  </si>
  <si>
    <t>Fejlesztendő</t>
  </si>
  <si>
    <t>Válogatott csapat</t>
  </si>
  <si>
    <t>Év</t>
  </si>
  <si>
    <t>közös szabadidős program</t>
  </si>
  <si>
    <t>összetartás</t>
  </si>
  <si>
    <t>WJCC válogatott csapat kijelölése</t>
  </si>
  <si>
    <t>Formába hozó időszak</t>
  </si>
  <si>
    <t>Vegyes felkészülés</t>
  </si>
  <si>
    <t>fizikai felkészülés</t>
  </si>
  <si>
    <t>kiemelt versenyidőszak</t>
  </si>
  <si>
    <t>Nagy Laura</t>
  </si>
  <si>
    <t>Joó Linda</t>
  </si>
  <si>
    <t>Dobor Regina</t>
  </si>
  <si>
    <t>Balladik Bereniké</t>
  </si>
  <si>
    <t>Bíró Blanka</t>
  </si>
  <si>
    <t>technika</t>
  </si>
  <si>
    <t>1.</t>
  </si>
  <si>
    <t>június 19-25</t>
  </si>
  <si>
    <t>június 26-július 2</t>
  </si>
  <si>
    <t>július 3-9</t>
  </si>
  <si>
    <t>július 10-16</t>
  </si>
  <si>
    <t>július 17-23</t>
  </si>
  <si>
    <t>július 24-30</t>
  </si>
  <si>
    <t>július 31-augusztus 6</t>
  </si>
  <si>
    <t>augusztus 7-13</t>
  </si>
  <si>
    <t>augusztus 14-20</t>
  </si>
  <si>
    <t>augusztus 21-27</t>
  </si>
  <si>
    <t>augusztus 28-szeptember 3</t>
  </si>
  <si>
    <t>szeptember 4-10</t>
  </si>
  <si>
    <t>szeptember 11-17</t>
  </si>
  <si>
    <t>szeptember 18-24</t>
  </si>
  <si>
    <t>szeptember 25-október 1</t>
  </si>
  <si>
    <t>október 2-október 8</t>
  </si>
  <si>
    <t>október 9-15</t>
  </si>
  <si>
    <t>október 16-22</t>
  </si>
  <si>
    <t>október 23-29</t>
  </si>
  <si>
    <t>október 30-november 5</t>
  </si>
  <si>
    <t>november 6-12</t>
  </si>
  <si>
    <t>november 13-19</t>
  </si>
  <si>
    <t>november 20-26</t>
  </si>
  <si>
    <t>november 27-december 3</t>
  </si>
  <si>
    <t>december 4-10</t>
  </si>
  <si>
    <t>december 11-17</t>
  </si>
  <si>
    <t>december 18-24</t>
  </si>
  <si>
    <t>december 25-31</t>
  </si>
  <si>
    <t>január 1-7</t>
  </si>
  <si>
    <t>január 8-14</t>
  </si>
  <si>
    <t>január 15-21</t>
  </si>
  <si>
    <t>január 22-28</t>
  </si>
  <si>
    <t>január 29-február 4</t>
  </si>
  <si>
    <t>február 5 - 11</t>
  </si>
  <si>
    <t>február 12-18</t>
  </si>
  <si>
    <t>február 19-25</t>
  </si>
  <si>
    <t>február 26-március 4</t>
  </si>
  <si>
    <t>március 7-11</t>
  </si>
  <si>
    <t>március 12-18</t>
  </si>
  <si>
    <t>március 19-25</t>
  </si>
  <si>
    <t>március 26-április 1</t>
  </si>
  <si>
    <t>április 2-8</t>
  </si>
  <si>
    <t>április 9-15</t>
  </si>
  <si>
    <t>április 16-22</t>
  </si>
  <si>
    <t>WJCCB Lohja Finnország</t>
  </si>
  <si>
    <t>EJCT Prága</t>
  </si>
  <si>
    <t>EJCT Kitzbuchel</t>
  </si>
  <si>
    <t>OCSB női forduló</t>
  </si>
  <si>
    <t>OCSB női forduló, döntő</t>
  </si>
  <si>
    <t>április 23-29</t>
  </si>
  <si>
    <t>2018.</t>
  </si>
  <si>
    <t>WJCC A Aberdeen Skócia (ha kijutunk az WJCC-re)</t>
  </si>
  <si>
    <t>június 5-11</t>
  </si>
  <si>
    <t>június 12-18</t>
  </si>
  <si>
    <t>pozsonyi edzőtábor 2 napos</t>
  </si>
  <si>
    <t>kamara-erdei edzőtábor</t>
  </si>
  <si>
    <t>edző-mérkőzés (ha kijutunk a WJCC-re)</t>
  </si>
  <si>
    <t>edző-mérkőzés</t>
  </si>
  <si>
    <t>Szezon-nyitó Kupa</t>
  </si>
  <si>
    <t>Kiemelt versenyidőszak</t>
  </si>
  <si>
    <t>Szintentartás</t>
  </si>
  <si>
    <t>verseny-időszak</t>
  </si>
  <si>
    <t>szintentartás</t>
  </si>
  <si>
    <t>edzésszám (jeges)</t>
  </si>
  <si>
    <t>2 (3)</t>
  </si>
  <si>
    <t>2 (0)</t>
  </si>
  <si>
    <t>1.,2</t>
  </si>
  <si>
    <t>s, 4.</t>
  </si>
  <si>
    <t>3.,2</t>
  </si>
  <si>
    <t>1.,2., 3</t>
  </si>
  <si>
    <t>Nagy Laura Karolina</t>
  </si>
  <si>
    <t>stressztűrés</t>
  </si>
  <si>
    <t>pontosság</t>
  </si>
  <si>
    <t>fizikai állóképesség</t>
  </si>
  <si>
    <t>koncentráció</t>
  </si>
  <si>
    <t>k</t>
  </si>
  <si>
    <t>p</t>
  </si>
  <si>
    <t>t</t>
  </si>
  <si>
    <t>s</t>
  </si>
  <si>
    <t>f</t>
  </si>
  <si>
    <t>k, p, t</t>
  </si>
  <si>
    <t xml:space="preserve">f, </t>
  </si>
  <si>
    <t>motiváltság</t>
  </si>
  <si>
    <t>m</t>
  </si>
  <si>
    <t>m, f</t>
  </si>
  <si>
    <t>t, k, p</t>
  </si>
  <si>
    <t>s, f, m</t>
  </si>
  <si>
    <t>m, k, p, t</t>
  </si>
  <si>
    <t>t, p, k</t>
  </si>
  <si>
    <t>k, t, f, m</t>
  </si>
  <si>
    <t>Jeges edzés (óra)</t>
  </si>
  <si>
    <t>Hazai versenyek (db)</t>
  </si>
  <si>
    <t>Külföldi versenyek (db)</t>
  </si>
  <si>
    <t>Hazai edzőtábor (óra)</t>
  </si>
  <si>
    <t>Külföldi edzőtábor (db)</t>
  </si>
  <si>
    <t>Felszerelés, egyéb eszközök</t>
  </si>
  <si>
    <t>Összesen</t>
  </si>
  <si>
    <t>Cash Flow 2017</t>
  </si>
  <si>
    <t>Erőnléti edzés (óra)</t>
  </si>
  <si>
    <t>MK 1. forduló klubcsapat</t>
  </si>
  <si>
    <t>MK 2. forduló klubcsapat</t>
  </si>
  <si>
    <t>Cash Flow 2018</t>
  </si>
  <si>
    <t>WJCCB</t>
  </si>
  <si>
    <t>WJCCA + felkészülés</t>
  </si>
  <si>
    <t>ha kijutunk</t>
  </si>
  <si>
    <t>Összesen WJCCA nélkül</t>
  </si>
  <si>
    <t>Összesen WJCCA-val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</si>
</sst>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11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3" xfId="0" applyBorder="1"/>
    <xf numFmtId="0" fontId="0" fillId="0" borderId="9" xfId="0" applyBorder="1"/>
    <xf numFmtId="0" fontId="0" fillId="0" borderId="18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" fontId="0" fillId="0" borderId="13" xfId="0" applyNumberFormat="1" applyBorder="1"/>
    <xf numFmtId="0" fontId="0" fillId="0" borderId="23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5" fillId="2" borderId="13" xfId="0" applyFont="1" applyFill="1" applyBorder="1" applyAlignment="1">
      <alignment vertical="center"/>
    </xf>
    <xf numFmtId="0" fontId="4" fillId="0" borderId="0" xfId="0" applyFont="1" applyBorder="1"/>
    <xf numFmtId="0" fontId="1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13" xfId="0" quotePrefix="1" applyNumberFormat="1" applyBorder="1"/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26" xfId="0" applyFont="1" applyBorder="1"/>
    <xf numFmtId="0" fontId="0" fillId="0" borderId="9" xfId="0" applyBorder="1" applyAlignment="1">
      <alignment horizontal="center" vertical="center"/>
    </xf>
    <xf numFmtId="164" fontId="5" fillId="0" borderId="9" xfId="2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0" fontId="5" fillId="0" borderId="0" xfId="0" applyFont="1"/>
    <xf numFmtId="164" fontId="9" fillId="0" borderId="27" xfId="2" applyNumberFormat="1" applyFont="1" applyBorder="1" applyAlignment="1">
      <alignment horizontal="center"/>
    </xf>
    <xf numFmtId="165" fontId="8" fillId="0" borderId="0" xfId="2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6" xfId="0" applyFont="1" applyBorder="1"/>
    <xf numFmtId="0" fontId="5" fillId="0" borderId="2" xfId="0" applyFont="1" applyBorder="1"/>
    <xf numFmtId="0" fontId="3" fillId="0" borderId="2" xfId="0" applyFont="1" applyBorder="1"/>
    <xf numFmtId="0" fontId="3" fillId="0" borderId="0" xfId="0" applyFont="1"/>
    <xf numFmtId="164" fontId="3" fillId="0" borderId="0" xfId="0" applyNumberFormat="1" applyFont="1"/>
    <xf numFmtId="0" fontId="10" fillId="3" borderId="2" xfId="0" applyFont="1" applyFill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/>
    <xf numFmtId="164" fontId="3" fillId="0" borderId="2" xfId="1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165" fontId="8" fillId="0" borderId="19" xfId="1" applyNumberFormat="1" applyFont="1" applyBorder="1" applyAlignment="1">
      <alignment horizontal="center"/>
    </xf>
    <xf numFmtId="165" fontId="8" fillId="0" borderId="20" xfId="1" applyNumberFormat="1" applyFont="1" applyBorder="1" applyAlignment="1">
      <alignment horizontal="center"/>
    </xf>
    <xf numFmtId="165" fontId="8" fillId="0" borderId="21" xfId="1" applyNumberFormat="1" applyFont="1" applyBorder="1" applyAlignment="1">
      <alignment horizontal="center"/>
    </xf>
    <xf numFmtId="165" fontId="11" fillId="0" borderId="25" xfId="1" applyNumberFormat="1" applyFont="1" applyBorder="1" applyAlignment="1">
      <alignment horizontal="center"/>
    </xf>
    <xf numFmtId="165" fontId="11" fillId="0" borderId="26" xfId="1" applyNumberFormat="1" applyFont="1" applyBorder="1" applyAlignment="1">
      <alignment horizontal="center"/>
    </xf>
    <xf numFmtId="165" fontId="11" fillId="0" borderId="27" xfId="1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2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165" fontId="8" fillId="0" borderId="20" xfId="2" applyNumberFormat="1" applyFont="1" applyBorder="1" applyAlignment="1">
      <alignment horizontal="center" vertical="center"/>
    </xf>
    <xf numFmtId="165" fontId="8" fillId="0" borderId="19" xfId="2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4"/>
  <sheetViews>
    <sheetView tabSelected="1" topLeftCell="AE1" workbookViewId="0">
      <selection activeCell="AN17" sqref="AN17"/>
    </sheetView>
  </sheetViews>
  <sheetFormatPr defaultRowHeight="14.4" x14ac:dyDescent="0.3"/>
  <cols>
    <col min="1" max="1" width="16.109375" bestFit="1" customWidth="1"/>
    <col min="2" max="2" width="15" bestFit="1" customWidth="1"/>
    <col min="3" max="3" width="14.88671875" bestFit="1" customWidth="1"/>
    <col min="4" max="4" width="11.109375" bestFit="1" customWidth="1"/>
    <col min="15" max="15" width="12" bestFit="1" customWidth="1"/>
    <col min="33" max="33" width="11.6640625" customWidth="1"/>
    <col min="34" max="34" width="9" bestFit="1" customWidth="1"/>
    <col min="35" max="35" width="14.77734375" bestFit="1" customWidth="1"/>
  </cols>
  <sheetData>
    <row r="2" spans="1:48" ht="15" thickBot="1" x14ac:dyDescent="0.35"/>
    <row r="3" spans="1:48" ht="15" thickBot="1" x14ac:dyDescent="0.35">
      <c r="A3" s="14" t="s">
        <v>66</v>
      </c>
      <c r="B3" s="107">
        <v>2017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9"/>
      <c r="AF3" s="70" t="s">
        <v>131</v>
      </c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2"/>
    </row>
    <row r="4" spans="1:48" x14ac:dyDescent="0.3">
      <c r="A4" s="76" t="s">
        <v>59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27</v>
      </c>
      <c r="AA4" s="3" t="s">
        <v>28</v>
      </c>
      <c r="AB4" s="3" t="s">
        <v>29</v>
      </c>
      <c r="AC4" s="3" t="s">
        <v>30</v>
      </c>
      <c r="AD4" s="3" t="s">
        <v>31</v>
      </c>
      <c r="AE4" s="3" t="s">
        <v>32</v>
      </c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3" t="s">
        <v>38</v>
      </c>
      <c r="AL4" s="3" t="s">
        <v>39</v>
      </c>
      <c r="AM4" s="3" t="s">
        <v>40</v>
      </c>
      <c r="AN4" s="3" t="s">
        <v>41</v>
      </c>
      <c r="AO4" s="3" t="s">
        <v>42</v>
      </c>
      <c r="AP4" s="3" t="s">
        <v>43</v>
      </c>
      <c r="AQ4" s="3" t="s">
        <v>44</v>
      </c>
      <c r="AR4" s="3" t="s">
        <v>45</v>
      </c>
      <c r="AS4" s="3" t="s">
        <v>46</v>
      </c>
      <c r="AT4" s="3" t="s">
        <v>0</v>
      </c>
      <c r="AU4" s="18" t="s">
        <v>1</v>
      </c>
      <c r="AV4" s="36" t="s">
        <v>2</v>
      </c>
    </row>
    <row r="5" spans="1:48" ht="48" x14ac:dyDescent="0.3">
      <c r="A5" s="77"/>
      <c r="B5" s="30" t="s">
        <v>133</v>
      </c>
      <c r="C5" s="30" t="s">
        <v>134</v>
      </c>
      <c r="D5" s="30" t="s">
        <v>81</v>
      </c>
      <c r="E5" s="30" t="s">
        <v>82</v>
      </c>
      <c r="F5" s="30" t="s">
        <v>83</v>
      </c>
      <c r="G5" s="30" t="s">
        <v>84</v>
      </c>
      <c r="H5" s="30" t="s">
        <v>85</v>
      </c>
      <c r="I5" s="30" t="s">
        <v>86</v>
      </c>
      <c r="J5" s="30" t="s">
        <v>87</v>
      </c>
      <c r="K5" s="30" t="s">
        <v>88</v>
      </c>
      <c r="L5" s="30" t="s">
        <v>89</v>
      </c>
      <c r="M5" s="30" t="s">
        <v>90</v>
      </c>
      <c r="N5" s="30" t="s">
        <v>91</v>
      </c>
      <c r="O5" s="30" t="s">
        <v>92</v>
      </c>
      <c r="P5" s="30" t="s">
        <v>93</v>
      </c>
      <c r="Q5" s="30" t="s">
        <v>94</v>
      </c>
      <c r="R5" s="30" t="s">
        <v>95</v>
      </c>
      <c r="S5" s="30" t="s">
        <v>96</v>
      </c>
      <c r="T5" s="30" t="s">
        <v>97</v>
      </c>
      <c r="U5" s="30" t="s">
        <v>98</v>
      </c>
      <c r="V5" s="30" t="s">
        <v>99</v>
      </c>
      <c r="W5" s="30" t="s">
        <v>100</v>
      </c>
      <c r="X5" s="30" t="s">
        <v>101</v>
      </c>
      <c r="Y5" s="30" t="s">
        <v>102</v>
      </c>
      <c r="Z5" s="30" t="s">
        <v>103</v>
      </c>
      <c r="AA5" s="30" t="s">
        <v>104</v>
      </c>
      <c r="AB5" s="30" t="s">
        <v>105</v>
      </c>
      <c r="AC5" s="31" t="s">
        <v>106</v>
      </c>
      <c r="AD5" s="30" t="s">
        <v>107</v>
      </c>
      <c r="AE5" s="30" t="s">
        <v>108</v>
      </c>
      <c r="AF5" s="30" t="s">
        <v>109</v>
      </c>
      <c r="AG5" s="30" t="s">
        <v>110</v>
      </c>
      <c r="AH5" s="30" t="s">
        <v>111</v>
      </c>
      <c r="AI5" s="30" t="s">
        <v>112</v>
      </c>
      <c r="AJ5" s="30" t="s">
        <v>113</v>
      </c>
      <c r="AK5" s="30" t="s">
        <v>114</v>
      </c>
      <c r="AL5" s="30" t="s">
        <v>115</v>
      </c>
      <c r="AM5" s="30" t="s">
        <v>116</v>
      </c>
      <c r="AN5" s="30" t="s">
        <v>117</v>
      </c>
      <c r="AO5" s="30" t="s">
        <v>118</v>
      </c>
      <c r="AP5" s="30" t="s">
        <v>119</v>
      </c>
      <c r="AQ5" s="30" t="s">
        <v>120</v>
      </c>
      <c r="AR5" s="30" t="s">
        <v>121</v>
      </c>
      <c r="AS5" s="30" t="s">
        <v>122</v>
      </c>
      <c r="AT5" s="30" t="s">
        <v>123</v>
      </c>
      <c r="AU5" s="32" t="s">
        <v>124</v>
      </c>
      <c r="AV5" s="37" t="s">
        <v>130</v>
      </c>
    </row>
    <row r="6" spans="1:48" ht="57.6" x14ac:dyDescent="0.3">
      <c r="A6" s="16" t="s">
        <v>47</v>
      </c>
      <c r="B6" s="75" t="s">
        <v>51</v>
      </c>
      <c r="C6" s="75"/>
      <c r="D6" s="75"/>
      <c r="E6" s="75"/>
      <c r="F6" s="75"/>
      <c r="G6" s="75"/>
      <c r="H6" s="75"/>
      <c r="I6" s="75"/>
      <c r="J6" s="75"/>
      <c r="K6" s="75"/>
      <c r="L6" s="73" t="s">
        <v>72</v>
      </c>
      <c r="M6" s="73"/>
      <c r="N6" s="74" t="s">
        <v>53</v>
      </c>
      <c r="O6" s="74"/>
      <c r="P6" s="74"/>
      <c r="Q6" s="74"/>
      <c r="R6" s="74"/>
      <c r="S6" s="15" t="s">
        <v>50</v>
      </c>
      <c r="T6" s="74" t="s">
        <v>71</v>
      </c>
      <c r="U6" s="74"/>
      <c r="V6" s="15" t="s">
        <v>69</v>
      </c>
      <c r="W6" s="74" t="s">
        <v>71</v>
      </c>
      <c r="X6" s="74"/>
      <c r="Y6" s="74"/>
      <c r="Z6" s="74"/>
      <c r="AA6" s="74" t="s">
        <v>70</v>
      </c>
      <c r="AB6" s="74"/>
      <c r="AC6" s="74"/>
      <c r="AD6" s="74"/>
      <c r="AE6" s="74"/>
      <c r="AF6" s="73" t="s">
        <v>140</v>
      </c>
      <c r="AG6" s="73"/>
      <c r="AH6" s="74" t="s">
        <v>141</v>
      </c>
      <c r="AI6" s="74"/>
      <c r="AJ6" s="74"/>
      <c r="AK6" s="73" t="s">
        <v>73</v>
      </c>
      <c r="AL6" s="73"/>
      <c r="AM6" s="73"/>
      <c r="AN6" s="73"/>
      <c r="AO6" s="73"/>
      <c r="AP6" s="73"/>
      <c r="AQ6" s="73" t="s">
        <v>143</v>
      </c>
      <c r="AR6" s="73"/>
      <c r="AS6" s="73"/>
      <c r="AT6" s="73"/>
      <c r="AU6" s="73"/>
      <c r="AV6" s="38" t="s">
        <v>142</v>
      </c>
    </row>
    <row r="7" spans="1:48" ht="60" x14ac:dyDescent="0.3">
      <c r="A7" s="16" t="s">
        <v>48</v>
      </c>
      <c r="B7" s="129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  <c r="O7" s="24" t="s">
        <v>139</v>
      </c>
      <c r="P7" s="112"/>
      <c r="Q7" s="113"/>
      <c r="R7" s="24" t="s">
        <v>54</v>
      </c>
      <c r="S7" s="110"/>
      <c r="T7" s="111"/>
      <c r="U7" s="111"/>
      <c r="V7" s="111"/>
      <c r="W7" s="22" t="s">
        <v>180</v>
      </c>
      <c r="X7" s="22" t="s">
        <v>181</v>
      </c>
      <c r="Y7" s="24" t="s">
        <v>126</v>
      </c>
      <c r="Z7" s="25"/>
      <c r="AA7" s="24" t="s">
        <v>127</v>
      </c>
      <c r="AB7" s="132"/>
      <c r="AC7" s="132"/>
      <c r="AD7" s="24" t="s">
        <v>55</v>
      </c>
      <c r="AE7" s="27"/>
      <c r="AF7" s="125" t="s">
        <v>125</v>
      </c>
      <c r="AG7" s="125"/>
      <c r="AH7" s="28"/>
      <c r="AI7" s="65" t="s">
        <v>138</v>
      </c>
      <c r="AJ7" s="29"/>
      <c r="AK7" s="26" t="s">
        <v>128</v>
      </c>
      <c r="AL7" s="26" t="s">
        <v>128</v>
      </c>
      <c r="AM7" s="23" t="s">
        <v>137</v>
      </c>
      <c r="AN7" s="26" t="s">
        <v>129</v>
      </c>
      <c r="AO7" s="126" t="s">
        <v>132</v>
      </c>
      <c r="AP7" s="127"/>
      <c r="AQ7" s="114"/>
      <c r="AR7" s="115"/>
      <c r="AS7" s="115"/>
      <c r="AT7" s="115"/>
      <c r="AU7" s="116"/>
      <c r="AV7" s="39" t="s">
        <v>56</v>
      </c>
    </row>
    <row r="8" spans="1:48" ht="48" x14ac:dyDescent="0.3">
      <c r="A8" s="16" t="s">
        <v>49</v>
      </c>
      <c r="B8" s="78"/>
      <c r="C8" s="79"/>
      <c r="D8" s="79"/>
      <c r="E8" s="79"/>
      <c r="F8" s="79"/>
      <c r="G8" s="79"/>
      <c r="H8" s="80"/>
      <c r="I8" s="19" t="s">
        <v>67</v>
      </c>
      <c r="J8" s="120"/>
      <c r="K8" s="121"/>
      <c r="L8" s="128" t="s">
        <v>52</v>
      </c>
      <c r="M8" s="128"/>
      <c r="N8" s="19" t="s">
        <v>57</v>
      </c>
      <c r="O8" s="122"/>
      <c r="P8" s="123"/>
      <c r="Q8" s="20" t="s">
        <v>68</v>
      </c>
      <c r="R8" s="122"/>
      <c r="S8" s="124"/>
      <c r="T8" s="124"/>
      <c r="U8" s="123"/>
      <c r="V8" s="19" t="s">
        <v>58</v>
      </c>
      <c r="W8" s="122"/>
      <c r="X8" s="124"/>
      <c r="Y8" s="123"/>
      <c r="Z8" s="19" t="s">
        <v>68</v>
      </c>
      <c r="AA8" s="40"/>
      <c r="AB8" s="19" t="s">
        <v>135</v>
      </c>
      <c r="AC8" s="122"/>
      <c r="AD8" s="123"/>
      <c r="AE8" s="19" t="s">
        <v>136</v>
      </c>
      <c r="AF8" s="117"/>
      <c r="AG8" s="118"/>
      <c r="AH8" s="118"/>
      <c r="AI8" s="119"/>
      <c r="AJ8" s="21" t="s">
        <v>68</v>
      </c>
      <c r="AK8" s="122"/>
      <c r="AL8" s="124"/>
      <c r="AM8" s="123"/>
      <c r="AN8" s="21" t="s">
        <v>68</v>
      </c>
      <c r="AO8" s="78"/>
      <c r="AP8" s="79"/>
      <c r="AQ8" s="79"/>
      <c r="AR8" s="79"/>
      <c r="AS8" s="79"/>
      <c r="AT8" s="79"/>
      <c r="AU8" s="79"/>
      <c r="AV8" s="81"/>
    </row>
    <row r="9" spans="1:48" ht="15" thickBot="1" x14ac:dyDescent="0.35">
      <c r="A9" s="41" t="s">
        <v>144</v>
      </c>
      <c r="B9" s="4"/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6</v>
      </c>
      <c r="O9" s="42">
        <v>2</v>
      </c>
      <c r="P9" s="42">
        <v>2</v>
      </c>
      <c r="Q9" s="42">
        <v>2</v>
      </c>
      <c r="R9" s="42">
        <v>2</v>
      </c>
      <c r="S9" s="42">
        <v>2</v>
      </c>
      <c r="T9" s="42">
        <v>2</v>
      </c>
      <c r="U9" s="42">
        <v>2</v>
      </c>
      <c r="V9" s="42">
        <v>4</v>
      </c>
      <c r="W9" s="42">
        <v>2</v>
      </c>
      <c r="X9" s="42">
        <v>3</v>
      </c>
      <c r="Y9" s="42">
        <v>3</v>
      </c>
      <c r="Z9" s="42">
        <v>3</v>
      </c>
      <c r="AA9" s="42">
        <v>3</v>
      </c>
      <c r="AB9" s="42">
        <v>3</v>
      </c>
      <c r="AC9" s="42">
        <v>3</v>
      </c>
      <c r="AD9" s="42">
        <v>3</v>
      </c>
      <c r="AE9" s="42">
        <v>4</v>
      </c>
      <c r="AF9" s="42">
        <v>0</v>
      </c>
      <c r="AG9" s="42">
        <v>0</v>
      </c>
      <c r="AH9" s="42">
        <v>2</v>
      </c>
      <c r="AI9" s="42">
        <v>2</v>
      </c>
      <c r="AJ9" s="42">
        <v>2</v>
      </c>
      <c r="AK9" s="42">
        <v>2</v>
      </c>
      <c r="AL9" s="42">
        <v>2</v>
      </c>
      <c r="AM9" s="42" t="s">
        <v>145</v>
      </c>
      <c r="AN9" s="42" t="s">
        <v>145</v>
      </c>
      <c r="AO9" s="42" t="s">
        <v>146</v>
      </c>
      <c r="AP9" s="42" t="s">
        <v>146</v>
      </c>
      <c r="AQ9" s="42">
        <v>2</v>
      </c>
      <c r="AR9" s="42">
        <v>2</v>
      </c>
      <c r="AS9" s="42">
        <v>2</v>
      </c>
      <c r="AT9" s="42">
        <v>2</v>
      </c>
      <c r="AU9" s="43">
        <v>2</v>
      </c>
      <c r="AV9" s="44">
        <v>2</v>
      </c>
    </row>
    <row r="10" spans="1:48" ht="15" thickBot="1" x14ac:dyDescent="0.35">
      <c r="A10" s="33" t="s">
        <v>60</v>
      </c>
      <c r="B10" s="34" t="s">
        <v>61</v>
      </c>
      <c r="C10" s="34" t="s">
        <v>62</v>
      </c>
      <c r="D10" s="34" t="s">
        <v>64</v>
      </c>
      <c r="E10" s="35" t="s">
        <v>63</v>
      </c>
      <c r="AF10" s="85">
        <f>AF11</f>
        <v>981000</v>
      </c>
      <c r="AG10" s="86"/>
      <c r="AH10" s="86"/>
      <c r="AI10" s="86"/>
      <c r="AJ10" s="86">
        <f>AJ11+12000+88000</f>
        <v>227500</v>
      </c>
      <c r="AK10" s="86"/>
      <c r="AL10" s="86"/>
      <c r="AM10" s="86"/>
      <c r="AN10" s="86"/>
      <c r="AO10" s="86">
        <f>AO11+AI21-12000-88000</f>
        <v>1402000</v>
      </c>
      <c r="AP10" s="86"/>
      <c r="AQ10" s="86"/>
      <c r="AR10" s="86"/>
      <c r="AS10" s="86">
        <f>AS11</f>
        <v>102000</v>
      </c>
      <c r="AT10" s="86"/>
      <c r="AU10" s="86"/>
      <c r="AV10" s="87"/>
    </row>
    <row r="11" spans="1:48" ht="18.600000000000001" thickBot="1" x14ac:dyDescent="0.4">
      <c r="A11" s="12">
        <v>1</v>
      </c>
      <c r="B11" s="7" t="s">
        <v>74</v>
      </c>
      <c r="C11" s="7" t="s">
        <v>159</v>
      </c>
      <c r="D11" s="7" t="s">
        <v>168</v>
      </c>
      <c r="E11" s="8" t="s">
        <v>80</v>
      </c>
      <c r="G11" t="s">
        <v>155</v>
      </c>
      <c r="I11" t="s">
        <v>156</v>
      </c>
      <c r="J11" s="101" t="s">
        <v>178</v>
      </c>
      <c r="K11" s="102"/>
      <c r="L11" s="102"/>
      <c r="M11" s="103"/>
      <c r="N11" s="100">
        <f>12*6000+9*6000+30000+140000+50000</f>
        <v>346000</v>
      </c>
      <c r="O11" s="99"/>
      <c r="P11" s="99"/>
      <c r="Q11" s="99"/>
      <c r="R11" s="99"/>
      <c r="S11" s="99">
        <f>12*6000+24000+30000+50000</f>
        <v>176000</v>
      </c>
      <c r="T11" s="99"/>
      <c r="U11" s="99"/>
      <c r="V11" s="99"/>
      <c r="W11" s="99">
        <f>11*1.5*6000+30000+1200000+50000-15000</f>
        <v>1364000</v>
      </c>
      <c r="X11" s="99"/>
      <c r="Y11" s="99"/>
      <c r="Z11" s="99"/>
      <c r="AA11" s="99"/>
      <c r="AB11" s="97">
        <f>13*1.5*6000+600000+70000+100000+30000</f>
        <v>917000</v>
      </c>
      <c r="AC11" s="97"/>
      <c r="AD11" s="97"/>
      <c r="AE11" s="98"/>
      <c r="AF11" s="82">
        <f>6*1.5*6000+3*5000+12000+900000</f>
        <v>981000</v>
      </c>
      <c r="AG11" s="83"/>
      <c r="AH11" s="83"/>
      <c r="AI11" s="83"/>
      <c r="AJ11" s="83">
        <f>10*1.5*6000+7.5*5000</f>
        <v>127500</v>
      </c>
      <c r="AK11" s="83"/>
      <c r="AL11" s="83"/>
      <c r="AM11" s="83"/>
      <c r="AN11" s="83"/>
      <c r="AO11" s="83">
        <f>8*1.5*6000+4*1.5*5000</f>
        <v>102000</v>
      </c>
      <c r="AP11" s="83"/>
      <c r="AQ11" s="83"/>
      <c r="AR11" s="83"/>
      <c r="AS11" s="83">
        <f>12*6000+30000</f>
        <v>102000</v>
      </c>
      <c r="AT11" s="83"/>
      <c r="AU11" s="83"/>
      <c r="AV11" s="84"/>
    </row>
    <row r="12" spans="1:48" ht="18.600000000000001" thickBot="1" x14ac:dyDescent="0.4">
      <c r="A12" s="16">
        <v>2</v>
      </c>
      <c r="B12" s="2" t="s">
        <v>151</v>
      </c>
      <c r="C12" s="2" t="s">
        <v>160</v>
      </c>
      <c r="D12" s="7" t="s">
        <v>169</v>
      </c>
      <c r="E12" s="6" t="s">
        <v>80</v>
      </c>
      <c r="G12" t="s">
        <v>153</v>
      </c>
      <c r="I12" t="s">
        <v>157</v>
      </c>
      <c r="K12" s="46"/>
      <c r="L12" s="106" t="s">
        <v>171</v>
      </c>
      <c r="M12" s="106"/>
      <c r="N12" s="52">
        <f>39*1.5</f>
        <v>58.5</v>
      </c>
      <c r="O12" s="53">
        <f>6000*N12</f>
        <v>351000</v>
      </c>
      <c r="P12" s="46"/>
      <c r="Q12" s="46"/>
      <c r="R12" s="46"/>
      <c r="S12" s="46"/>
      <c r="T12" s="46"/>
      <c r="U12" s="46"/>
      <c r="V12" s="46"/>
      <c r="W12" s="46"/>
      <c r="X12" s="47"/>
      <c r="Y12" s="57"/>
      <c r="Z12" s="57"/>
      <c r="AA12" s="57"/>
      <c r="AB12" s="57"/>
      <c r="AC12" s="47"/>
      <c r="AF12" s="92" t="s">
        <v>182</v>
      </c>
      <c r="AG12" s="93"/>
      <c r="AH12" s="93"/>
      <c r="AI12" s="94"/>
    </row>
    <row r="13" spans="1:48" x14ac:dyDescent="0.3">
      <c r="A13" s="16">
        <v>3</v>
      </c>
      <c r="B13" s="2" t="s">
        <v>75</v>
      </c>
      <c r="C13" s="2" t="s">
        <v>167</v>
      </c>
      <c r="D13" s="7" t="s">
        <v>161</v>
      </c>
      <c r="E13" s="6" t="s">
        <v>148</v>
      </c>
      <c r="G13" t="s">
        <v>79</v>
      </c>
      <c r="I13" t="s">
        <v>158</v>
      </c>
      <c r="K13" s="46"/>
      <c r="L13" s="96" t="s">
        <v>179</v>
      </c>
      <c r="M13" s="96"/>
      <c r="N13" s="48">
        <v>24</v>
      </c>
      <c r="O13" s="54">
        <v>120000</v>
      </c>
      <c r="P13" s="46"/>
      <c r="Q13" s="46"/>
      <c r="R13" s="46"/>
      <c r="S13" s="46"/>
      <c r="T13" s="46"/>
      <c r="U13" s="46"/>
      <c r="V13" s="46"/>
      <c r="W13" s="46"/>
      <c r="X13" s="47"/>
      <c r="Y13" s="47"/>
      <c r="Z13" s="47"/>
      <c r="AA13" s="47"/>
      <c r="AB13" s="47"/>
      <c r="AC13" s="47"/>
      <c r="AF13" s="95" t="s">
        <v>171</v>
      </c>
      <c r="AG13" s="95"/>
      <c r="AH13" s="58">
        <f>48</f>
        <v>48</v>
      </c>
      <c r="AI13" s="66">
        <f>6000*AH13</f>
        <v>288000</v>
      </c>
    </row>
    <row r="14" spans="1:48" x14ac:dyDescent="0.3">
      <c r="A14" s="16">
        <v>4</v>
      </c>
      <c r="B14" s="2" t="s">
        <v>76</v>
      </c>
      <c r="C14" s="2" t="s">
        <v>159</v>
      </c>
      <c r="D14" s="7" t="s">
        <v>170</v>
      </c>
      <c r="E14" s="45" t="s">
        <v>149</v>
      </c>
      <c r="G14" t="s">
        <v>152</v>
      </c>
      <c r="I14" t="s">
        <v>159</v>
      </c>
      <c r="K14" s="46"/>
      <c r="L14" s="96" t="s">
        <v>172</v>
      </c>
      <c r="M14" s="96"/>
      <c r="N14" s="48">
        <v>3</v>
      </c>
      <c r="O14" s="54">
        <v>210000</v>
      </c>
      <c r="P14" s="46"/>
      <c r="Q14" s="46"/>
      <c r="R14" s="46"/>
      <c r="S14" s="46"/>
      <c r="T14" s="46"/>
      <c r="U14" s="46"/>
      <c r="V14" s="46"/>
      <c r="W14" s="46"/>
      <c r="X14" s="47"/>
      <c r="Y14" s="47"/>
      <c r="Z14" s="47"/>
      <c r="AA14" s="47"/>
      <c r="AB14" s="47"/>
      <c r="AC14" s="47"/>
      <c r="AF14" s="88" t="s">
        <v>179</v>
      </c>
      <c r="AG14" s="88"/>
      <c r="AH14" s="59">
        <f>22.5</f>
        <v>22.5</v>
      </c>
      <c r="AI14" s="67">
        <f>AH14*5000</f>
        <v>112500</v>
      </c>
    </row>
    <row r="15" spans="1:48" x14ac:dyDescent="0.3">
      <c r="A15" s="16">
        <v>5</v>
      </c>
      <c r="B15" s="2" t="s">
        <v>77</v>
      </c>
      <c r="C15" s="2" t="s">
        <v>162</v>
      </c>
      <c r="D15" s="7" t="s">
        <v>161</v>
      </c>
      <c r="E15" s="17" t="s">
        <v>150</v>
      </c>
      <c r="G15" t="s">
        <v>154</v>
      </c>
      <c r="I15" t="s">
        <v>160</v>
      </c>
      <c r="K15" s="46"/>
      <c r="L15" s="96" t="s">
        <v>173</v>
      </c>
      <c r="M15" s="96"/>
      <c r="N15" s="48">
        <v>2</v>
      </c>
      <c r="O15" s="54">
        <v>1200000</v>
      </c>
      <c r="P15" s="46"/>
      <c r="Q15" s="46"/>
      <c r="R15" s="46"/>
      <c r="S15" s="46"/>
      <c r="T15" s="46"/>
      <c r="U15" s="46"/>
      <c r="V15" s="46"/>
      <c r="W15" s="46"/>
      <c r="X15" s="47"/>
      <c r="Y15" s="47"/>
      <c r="Z15" s="47"/>
      <c r="AA15" s="47"/>
      <c r="AB15" s="47"/>
      <c r="AC15" s="47"/>
      <c r="AF15" s="88" t="s">
        <v>172</v>
      </c>
      <c r="AG15" s="88"/>
      <c r="AH15" s="59">
        <v>0</v>
      </c>
      <c r="AI15" s="67">
        <v>12000</v>
      </c>
    </row>
    <row r="16" spans="1:48" ht="15" thickBot="1" x14ac:dyDescent="0.35">
      <c r="A16" s="16">
        <v>7</v>
      </c>
      <c r="B16" s="2" t="s">
        <v>78</v>
      </c>
      <c r="C16" s="2" t="s">
        <v>165</v>
      </c>
      <c r="D16" s="2" t="s">
        <v>166</v>
      </c>
      <c r="E16" s="6" t="s">
        <v>147</v>
      </c>
      <c r="G16" t="s">
        <v>163</v>
      </c>
      <c r="I16" t="s">
        <v>164</v>
      </c>
      <c r="K16" s="46"/>
      <c r="L16" s="96" t="s">
        <v>174</v>
      </c>
      <c r="M16" s="96"/>
      <c r="N16" s="48">
        <v>12</v>
      </c>
      <c r="O16" s="54">
        <f>6000*N16</f>
        <v>72000</v>
      </c>
      <c r="P16" s="46"/>
      <c r="Q16" s="46"/>
      <c r="R16" s="46"/>
      <c r="X16" s="47"/>
      <c r="Y16" s="47"/>
      <c r="Z16" s="47"/>
      <c r="AA16" s="47"/>
      <c r="AB16" s="47"/>
      <c r="AC16" s="47"/>
      <c r="AF16" s="88" t="s">
        <v>173</v>
      </c>
      <c r="AG16" s="88"/>
      <c r="AH16" s="59">
        <v>0</v>
      </c>
      <c r="AI16" s="67">
        <v>0</v>
      </c>
    </row>
    <row r="17" spans="1:38" ht="15" thickBot="1" x14ac:dyDescent="0.35">
      <c r="A17" s="11" t="s">
        <v>65</v>
      </c>
      <c r="B17" s="9" t="s">
        <v>61</v>
      </c>
      <c r="C17" s="9" t="s">
        <v>62</v>
      </c>
      <c r="D17" s="9" t="s">
        <v>64</v>
      </c>
      <c r="E17" s="10" t="s">
        <v>63</v>
      </c>
      <c r="K17" s="46"/>
      <c r="L17" s="96" t="s">
        <v>175</v>
      </c>
      <c r="M17" s="96"/>
      <c r="N17" s="48">
        <v>1</v>
      </c>
      <c r="O17" s="54">
        <v>600000</v>
      </c>
      <c r="P17" s="46"/>
      <c r="Q17" s="46"/>
      <c r="R17" s="46"/>
      <c r="X17" s="47"/>
      <c r="Y17" s="47"/>
      <c r="Z17" s="47"/>
      <c r="AA17" s="47"/>
      <c r="AB17" s="47"/>
      <c r="AC17" s="47"/>
      <c r="AF17" s="88" t="s">
        <v>174</v>
      </c>
      <c r="AG17" s="88"/>
      <c r="AH17" s="59">
        <v>0</v>
      </c>
      <c r="AI17" s="67">
        <f>6000*AH17</f>
        <v>0</v>
      </c>
    </row>
    <row r="18" spans="1:38" x14ac:dyDescent="0.3">
      <c r="A18" s="12">
        <v>1</v>
      </c>
      <c r="B18" s="7"/>
      <c r="C18" s="7"/>
      <c r="D18" s="7"/>
      <c r="E18" s="8"/>
      <c r="K18" s="46"/>
      <c r="L18" s="96" t="s">
        <v>176</v>
      </c>
      <c r="M18" s="96"/>
      <c r="N18" s="48"/>
      <c r="O18" s="54">
        <v>250000</v>
      </c>
      <c r="P18" s="46"/>
      <c r="Q18" s="46"/>
      <c r="R18" s="46"/>
      <c r="AF18" s="88" t="s">
        <v>175</v>
      </c>
      <c r="AG18" s="88"/>
      <c r="AH18" s="59">
        <v>0</v>
      </c>
      <c r="AI18" s="67">
        <v>0</v>
      </c>
    </row>
    <row r="19" spans="1:38" ht="15" thickBot="1" x14ac:dyDescent="0.35">
      <c r="A19" s="16">
        <v>2</v>
      </c>
      <c r="B19" s="2"/>
      <c r="C19" s="2"/>
      <c r="D19" s="2"/>
      <c r="E19" s="6"/>
      <c r="K19" s="46"/>
      <c r="L19" s="49"/>
      <c r="M19" s="49"/>
      <c r="N19" s="46"/>
      <c r="O19" s="55"/>
      <c r="P19" s="46"/>
      <c r="Q19" s="46"/>
      <c r="R19" s="46"/>
      <c r="AF19" s="88" t="s">
        <v>176</v>
      </c>
      <c r="AG19" s="88"/>
      <c r="AH19" s="59"/>
      <c r="AI19" s="67">
        <v>100000</v>
      </c>
    </row>
    <row r="20" spans="1:38" ht="15" thickBot="1" x14ac:dyDescent="0.35">
      <c r="A20" s="16">
        <v>3</v>
      </c>
      <c r="B20" s="2"/>
      <c r="C20" s="2"/>
      <c r="D20" s="2"/>
      <c r="E20" s="6"/>
      <c r="K20" s="46"/>
      <c r="L20" s="104" t="s">
        <v>177</v>
      </c>
      <c r="M20" s="105"/>
      <c r="N20" s="51"/>
      <c r="O20" s="56">
        <f>SUM(O12:O19)</f>
        <v>2803000</v>
      </c>
      <c r="P20" s="50"/>
      <c r="Q20" s="50"/>
      <c r="R20" s="50"/>
      <c r="AF20" s="88" t="s">
        <v>183</v>
      </c>
      <c r="AG20" s="88"/>
      <c r="AH20" s="61"/>
      <c r="AI20" s="68">
        <v>800000</v>
      </c>
      <c r="AL20" s="1"/>
    </row>
    <row r="21" spans="1:38" x14ac:dyDescent="0.3">
      <c r="A21" s="16">
        <v>4</v>
      </c>
      <c r="B21" s="2"/>
      <c r="C21" s="2"/>
      <c r="D21" s="2"/>
      <c r="E21" s="6"/>
      <c r="AF21" s="91" t="s">
        <v>184</v>
      </c>
      <c r="AG21" s="91"/>
      <c r="AH21" s="62"/>
      <c r="AI21" s="69">
        <v>1400000</v>
      </c>
      <c r="AJ21" s="63" t="s">
        <v>185</v>
      </c>
    </row>
    <row r="22" spans="1:38" ht="15" thickBot="1" x14ac:dyDescent="0.35">
      <c r="A22" s="16">
        <v>5</v>
      </c>
      <c r="B22" s="2"/>
      <c r="C22" s="2"/>
      <c r="D22" s="2"/>
      <c r="E22" s="6"/>
    </row>
    <row r="23" spans="1:38" ht="15" thickBot="1" x14ac:dyDescent="0.35">
      <c r="A23" s="13">
        <v>6</v>
      </c>
      <c r="B23" s="4"/>
      <c r="C23" s="4"/>
      <c r="D23" s="4"/>
      <c r="E23" s="5"/>
      <c r="AF23" s="89" t="s">
        <v>186</v>
      </c>
      <c r="AG23" s="90"/>
      <c r="AH23" s="60"/>
      <c r="AI23" s="56">
        <f>SUM(AI13:AI20)</f>
        <v>1312500</v>
      </c>
    </row>
    <row r="24" spans="1:38" x14ac:dyDescent="0.3">
      <c r="AF24" s="63" t="s">
        <v>187</v>
      </c>
      <c r="AG24" s="63"/>
      <c r="AH24" s="63"/>
      <c r="AI24" s="64">
        <f>SUM(AI13:AI21)</f>
        <v>2712500</v>
      </c>
      <c r="AJ24" s="63" t="s">
        <v>185</v>
      </c>
    </row>
  </sheetData>
  <mergeCells count="62">
    <mergeCell ref="A4:A5"/>
    <mergeCell ref="B6:K6"/>
    <mergeCell ref="L6:M6"/>
    <mergeCell ref="B3:AE3"/>
    <mergeCell ref="S7:V7"/>
    <mergeCell ref="P7:Q7"/>
    <mergeCell ref="AQ7:AU7"/>
    <mergeCell ref="AO8:AV8"/>
    <mergeCell ref="AF8:AI8"/>
    <mergeCell ref="J8:K8"/>
    <mergeCell ref="O8:P8"/>
    <mergeCell ref="R8:U8"/>
    <mergeCell ref="W8:Y8"/>
    <mergeCell ref="AK8:AM8"/>
    <mergeCell ref="AF7:AG7"/>
    <mergeCell ref="AF3:AV3"/>
    <mergeCell ref="AQ6:AU6"/>
    <mergeCell ref="AO7:AP7"/>
    <mergeCell ref="L8:M8"/>
    <mergeCell ref="AA6:AE6"/>
    <mergeCell ref="AF6:AG6"/>
    <mergeCell ref="AH6:AJ6"/>
    <mergeCell ref="AK6:AP6"/>
    <mergeCell ref="B8:H8"/>
    <mergeCell ref="W6:Z6"/>
    <mergeCell ref="N6:R6"/>
    <mergeCell ref="T6:U6"/>
    <mergeCell ref="AC8:AD8"/>
    <mergeCell ref="B7:N7"/>
    <mergeCell ref="AB7:AC7"/>
    <mergeCell ref="L18:M18"/>
    <mergeCell ref="L20:M20"/>
    <mergeCell ref="L12:M12"/>
    <mergeCell ref="L13:M13"/>
    <mergeCell ref="L14:M14"/>
    <mergeCell ref="L15:M15"/>
    <mergeCell ref="L16:M16"/>
    <mergeCell ref="L17:M17"/>
    <mergeCell ref="AB11:AE11"/>
    <mergeCell ref="W11:AA11"/>
    <mergeCell ref="S11:V11"/>
    <mergeCell ref="N11:R11"/>
    <mergeCell ref="J11:M11"/>
    <mergeCell ref="AF12:AI12"/>
    <mergeCell ref="AF13:AG13"/>
    <mergeCell ref="AF14:AG14"/>
    <mergeCell ref="AF15:AG15"/>
    <mergeCell ref="AF16:AG16"/>
    <mergeCell ref="AF17:AG17"/>
    <mergeCell ref="AF18:AG18"/>
    <mergeCell ref="AF19:AG19"/>
    <mergeCell ref="AF23:AG23"/>
    <mergeCell ref="AF20:AG20"/>
    <mergeCell ref="AF21:AG21"/>
    <mergeCell ref="AF11:AI11"/>
    <mergeCell ref="AJ11:AN11"/>
    <mergeCell ref="AO11:AR11"/>
    <mergeCell ref="AS11:AV11"/>
    <mergeCell ref="AF10:AI10"/>
    <mergeCell ref="AJ10:AN10"/>
    <mergeCell ref="AO10:AR10"/>
    <mergeCell ref="AS10:AV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4.4" x14ac:dyDescent="0.3"/>
  <cols>
    <col min="2" max="2" width="3.88671875" customWidth="1"/>
    <col min="3" max="3" width="26.332031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Éves terv 2017-2018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Rókusfalvy András</dc:creator>
  <cp:lastModifiedBy>Rókusfalvy András</cp:lastModifiedBy>
  <cp:lastPrinted>2016-05-08T06:58:27Z</cp:lastPrinted>
  <dcterms:created xsi:type="dcterms:W3CDTF">2016-03-30T05:39:50Z</dcterms:created>
  <dcterms:modified xsi:type="dcterms:W3CDTF">2017-06-17T13:02:37Z</dcterms:modified>
</cp:coreProperties>
</file>